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EMI &amp; Sensitiv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.00"/>
    <numFmt numFmtId="165" formatCode="0 Years"/>
    <numFmt numFmtId="166" formatCode="0 Months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3" fillId="0" borderId="1" pivotButton="0" quotePrefix="0" xfId="0"/>
    <xf numFmtId="164" fontId="3" fillId="0" borderId="1" pivotButton="0" quotePrefix="0" xfId="0"/>
    <xf numFmtId="10" fontId="3" fillId="0" borderId="1" pivotButton="0" quotePrefix="0" xfId="0"/>
    <xf numFmtId="0" fontId="4" fillId="3" borderId="1" pivotButton="0" quotePrefix="0" xfId="0"/>
    <xf numFmtId="165" fontId="3" fillId="0" borderId="1" pivotButton="0" quotePrefix="0" xfId="0"/>
    <xf numFmtId="164" fontId="0" fillId="0" borderId="1" pivotButton="0" quotePrefix="0" xfId="0"/>
    <xf numFmtId="166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95" customWidth="1" min="1" max="1"/>
    <col width="31" customWidth="1" min="2" max="2"/>
    <col width="24" customWidth="1" min="3" max="3"/>
    <col width="13" customWidth="1" min="4" max="4"/>
    <col width="55" customWidth="1" min="5" max="5"/>
    <col width="34" customWidth="1" min="6" max="6"/>
    <col width="34" customWidth="1" min="7" max="7"/>
    <col width="34" customWidth="1" min="8" max="8"/>
    <col width="34" customWidth="1" min="9" max="9"/>
    <col width="35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Advanced Excel Module 5: What-If Analysis, PMT Function &amp; 2-Variable Sensitivity Data Table</t>
        </is>
      </c>
    </row>
    <row r="3"/>
    <row r="4">
      <c r="B4" s="3" t="inlineStr">
        <is>
          <t>LOAN PARAMETERS</t>
        </is>
      </c>
      <c r="C4" s="4" t="n"/>
      <c r="E4" s="5" t="inlineStr">
        <is>
          <t>SENSITIVITY MATRIX: INTEREST RATE VS TENURE (YEARS)</t>
        </is>
      </c>
    </row>
    <row r="5">
      <c r="B5" s="6" t="inlineStr">
        <is>
          <t>Loan Principal (P):</t>
        </is>
      </c>
      <c r="C5" s="7" t="n">
        <v>1500000</v>
      </c>
    </row>
    <row r="6">
      <c r="B6" s="6" t="inlineStr">
        <is>
          <t>Annual Interest Rate (R):</t>
        </is>
      </c>
      <c r="C6" s="8" t="n">
        <v>0.095</v>
      </c>
      <c r="E6" s="6">
        <f>C9</f>
        <v/>
      </c>
      <c r="F6" s="9" t="inlineStr">
        <is>
          <t>3 Yrs</t>
        </is>
      </c>
      <c r="G6" s="9" t="inlineStr">
        <is>
          <t>4 Yrs</t>
        </is>
      </c>
      <c r="H6" s="9" t="inlineStr">
        <is>
          <t>5 Yrs</t>
        </is>
      </c>
      <c r="I6" s="9" t="inlineStr">
        <is>
          <t>7 Yrs</t>
        </is>
      </c>
      <c r="J6" s="9" t="inlineStr">
        <is>
          <t>10 Yrs</t>
        </is>
      </c>
    </row>
    <row r="7">
      <c r="B7" s="6" t="inlineStr">
        <is>
          <t>Tenure in Years (N):</t>
        </is>
      </c>
      <c r="C7" s="10" t="n">
        <v>5</v>
      </c>
      <c r="E7" s="8" t="n">
        <v>0.08</v>
      </c>
      <c r="F7" s="11">
        <f>-PMT(0.08/12, 3*12, 1500000)</f>
        <v/>
      </c>
      <c r="G7" s="11">
        <f>-PMT(0.08/12, 4*12, 1500000)</f>
        <v/>
      </c>
      <c r="H7" s="11">
        <f>-PMT(0.08/12, 5*12, 1500000)</f>
        <v/>
      </c>
      <c r="I7" s="11">
        <f>-PMT(0.08/12, 7*12, 1500000)</f>
        <v/>
      </c>
      <c r="J7" s="11">
        <f>-PMT(0.08/12, 10*12, 1500000)</f>
        <v/>
      </c>
    </row>
    <row r="8">
      <c r="B8" s="6" t="inlineStr">
        <is>
          <t>Monthly Payments (N*12):</t>
        </is>
      </c>
      <c r="C8" s="12">
        <f>C7*12</f>
        <v/>
      </c>
      <c r="E8" s="8" t="n">
        <v>0.08500000000000001</v>
      </c>
      <c r="F8" s="11">
        <f>-PMT(0.085/12, 3*12, 1500000)</f>
        <v/>
      </c>
      <c r="G8" s="11">
        <f>-PMT(0.085/12, 4*12, 1500000)</f>
        <v/>
      </c>
      <c r="H8" s="11">
        <f>-PMT(0.085/12, 5*12, 1500000)</f>
        <v/>
      </c>
      <c r="I8" s="11">
        <f>-PMT(0.085/12, 7*12, 1500000)</f>
        <v/>
      </c>
      <c r="J8" s="11">
        <f>-PMT(0.085/12, 10*12, 1500000)</f>
        <v/>
      </c>
    </row>
    <row r="9">
      <c r="B9" s="6" t="inlineStr">
        <is>
          <t>Monthly EMI (₹):</t>
        </is>
      </c>
      <c r="C9" s="7">
        <f>-PMT(C6/12, C8, C5)</f>
        <v/>
      </c>
      <c r="E9" s="8" t="n">
        <v>0.09</v>
      </c>
      <c r="F9" s="11">
        <f>-PMT(0.09/12, 3*12, 1500000)</f>
        <v/>
      </c>
      <c r="G9" s="11">
        <f>-PMT(0.09/12, 4*12, 1500000)</f>
        <v/>
      </c>
      <c r="H9" s="11">
        <f>-PMT(0.09/12, 5*12, 1500000)</f>
        <v/>
      </c>
      <c r="I9" s="11">
        <f>-PMT(0.09/12, 7*12, 1500000)</f>
        <v/>
      </c>
      <c r="J9" s="11">
        <f>-PMT(0.09/12, 10*12, 1500000)</f>
        <v/>
      </c>
    </row>
    <row r="10">
      <c r="B10" s="6" t="inlineStr">
        <is>
          <t>Total Repayment Amount (₹):</t>
        </is>
      </c>
      <c r="C10" s="7">
        <f>C9*C8</f>
        <v/>
      </c>
      <c r="E10" s="8" t="n">
        <v>0.095</v>
      </c>
      <c r="F10" s="11">
        <f>-PMT(0.095/12, 3*12, 1500000)</f>
        <v/>
      </c>
      <c r="G10" s="11">
        <f>-PMT(0.095/12, 4*12, 1500000)</f>
        <v/>
      </c>
      <c r="H10" s="11">
        <f>-PMT(0.095/12, 5*12, 1500000)</f>
        <v/>
      </c>
      <c r="I10" s="11">
        <f>-PMT(0.095/12, 7*12, 1500000)</f>
        <v/>
      </c>
      <c r="J10" s="11">
        <f>-PMT(0.095/12, 10*12, 1500000)</f>
        <v/>
      </c>
    </row>
    <row r="11">
      <c r="B11" s="6" t="inlineStr">
        <is>
          <t>Total Interest Payable (₹):</t>
        </is>
      </c>
      <c r="C11" s="7">
        <f>C10-C5</f>
        <v/>
      </c>
      <c r="E11" s="8" t="n">
        <v>0.1</v>
      </c>
      <c r="F11" s="11">
        <f>-PMT(0.1/12, 3*12, 1500000)</f>
        <v/>
      </c>
      <c r="G11" s="11">
        <f>-PMT(0.1/12, 4*12, 1500000)</f>
        <v/>
      </c>
      <c r="H11" s="11">
        <f>-PMT(0.1/12, 5*12, 1500000)</f>
        <v/>
      </c>
      <c r="I11" s="11">
        <f>-PMT(0.1/12, 7*12, 1500000)</f>
        <v/>
      </c>
      <c r="J11" s="11">
        <f>-PMT(0.1/12, 10*12, 1500000)</f>
        <v/>
      </c>
    </row>
    <row r="12">
      <c r="E12" s="8" t="n">
        <v>0.105</v>
      </c>
      <c r="F12" s="11">
        <f>-PMT(0.105/12, 3*12, 1500000)</f>
        <v/>
      </c>
      <c r="G12" s="11">
        <f>-PMT(0.105/12, 4*12, 1500000)</f>
        <v/>
      </c>
      <c r="H12" s="11">
        <f>-PMT(0.105/12, 5*12, 1500000)</f>
        <v/>
      </c>
      <c r="I12" s="11">
        <f>-PMT(0.105/12, 7*12, 1500000)</f>
        <v/>
      </c>
      <c r="J12" s="11">
        <f>-PMT(0.105/12, 10*12, 1500000)</f>
        <v/>
      </c>
    </row>
    <row r="13">
      <c r="E13" s="8" t="n">
        <v>0.11</v>
      </c>
      <c r="F13" s="11">
        <f>-PMT(0.11/12, 3*12, 1500000)</f>
        <v/>
      </c>
      <c r="G13" s="11">
        <f>-PMT(0.11/12, 4*12, 1500000)</f>
        <v/>
      </c>
      <c r="H13" s="11">
        <f>-PMT(0.11/12, 5*12, 1500000)</f>
        <v/>
      </c>
      <c r="I13" s="11">
        <f>-PMT(0.11/12, 7*12, 1500000)</f>
        <v/>
      </c>
      <c r="J13" s="11">
        <f>-PMT(0.11/12, 10*12, 1500000)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2026-10-04T10:55:30Z</dcterms:created>
  <dcterms:modified xmlns:dcterms="http://purl.org/dc/terms/" xmlns:xsi="http://www.w3.org/2001/XMLSchema-instance" xsi:type="dcterms:W3CDTF">2026-10-04T10:55:30Z</dcterms:modified>
</cp:coreProperties>
</file>